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L:\Ekonomiavdelningen\2. Verksamhetens filer\_Kultur och Samhälle\"/>
    </mc:Choice>
  </mc:AlternateContent>
  <xr:revisionPtr revIDLastSave="0" documentId="8_{A491CF00-7BA8-4833-B0B9-D715615043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ktbudget alt A" sheetId="2" r:id="rId1"/>
  </sheets>
  <definedNames>
    <definedName name="_xlnm.Print_Area" localSheetId="0">'Projektbudget alt A'!$A$1:$E$58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D21" i="2"/>
  <c r="C21" i="2"/>
  <c r="C24" i="2" s="1"/>
  <c r="D31" i="2"/>
  <c r="D30" i="2"/>
  <c r="C30" i="2"/>
  <c r="D32" i="2"/>
  <c r="D33" i="2"/>
  <c r="C43" i="2" l="1"/>
  <c r="D43" i="2" s="1"/>
  <c r="C44" i="2"/>
  <c r="D44" i="2" s="1"/>
  <c r="C47" i="2" l="1"/>
  <c r="C46" i="2" s="1"/>
  <c r="B28" i="2"/>
  <c r="C26" i="2" l="1"/>
  <c r="D25" i="2"/>
  <c r="D26" i="2"/>
  <c r="D24" i="2"/>
  <c r="D27" i="2"/>
  <c r="C25" i="2"/>
  <c r="C27" i="2"/>
  <c r="C28" i="2" l="1"/>
  <c r="D28" i="2"/>
  <c r="D35" i="2" s="1"/>
  <c r="D36" i="2" s="1"/>
  <c r="C35" i="2" l="1"/>
  <c r="C3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tc={89869055-EB71-4DB4-8F59-E0B361D00DFE}</author>
    <author>tc={391D643D-A4F8-4F2A-920A-E2A83828404C}</author>
    <author>tc={EF023D85-2251-4655-82C4-54F5DE109DEA}</author>
    <author>tc={BA0E41AA-F1FC-4462-9C6C-8D3456C54DC0}</author>
    <author>tc={98A13EFF-EA08-4642-8A4D-D174FFCFF580}</author>
    <author>tc={599CAD0B-3405-4FF0-8335-34F3E1D8C69A}</author>
    <author>tc={784C113E-7657-4A5A-B08B-F17895ADF681}</author>
    <author>tc={E2783B4F-F4C7-4375-8420-E83A0EEAF2E7}</author>
    <author>tc={72277D84-C923-4A55-8F31-D2DF66807CC4}</author>
    <author>tc={185F1847-E371-40A6-B0A3-20DA40146862}</author>
    <author>tc={2B3BAF3D-AEE5-4FFF-8945-FF7BD19A1F20}</author>
    <author>tc={4E98CDEA-35B8-4FDA-B98F-7E9435445115}</author>
    <author>tc={05514649-F011-4B1A-BA1B-BCBC8381B672}</author>
  </authors>
  <commentList>
    <comment ref="B13" authorId="0" shapeId="0" xr:uid="{89869055-EB71-4DB4-8F59-E0B361D00DFE}">
      <text>
        <t>[Trådad kommentar]
I din version av Excel kan du läsa den här trådade kommentaren, men eventuella ändringar i den tas bort om filen öppnas i en senare version av Excel. Läs mer: https://go.microsoft.com/fwlink/?linkid=870924
Kommentar:
    Ange snittmånadslönen alt. gör en en uppskattning av månadslönen</t>
      </text>
    </comment>
    <comment ref="B14" authorId="1" shapeId="0" xr:uid="{391D643D-A4F8-4F2A-920A-E2A83828404C}">
      <text>
        <t>[Trådad kommentar]
I din version av Excel kan du läsa den här trådade kommentaren, men eventuella ändringar i den tas bort om filen öppnas i en senare version av Excel. Läs mer: https://go.microsoft.com/fwlink/?linkid=870924
Kommentar:
    Kursfaktorn bestäms i samråd med chef, högre kursfaktur = mer lärartid</t>
      </text>
    </comment>
    <comment ref="B24" authorId="2" shapeId="0" xr:uid="{EF023D85-2251-4655-82C4-54F5DE109DEA}">
      <text>
        <t>[Trådad kommentar]
I din version av Excel kan du läsa den här trådade kommentaren, men eventuella ändringar i den tas bort om filen öppnas i en senare version av Excel. Läs mer: https://go.microsoft.com/fwlink/?linkid=870924
Kommentar:
    Klt beräknas utefter kursfaktor, antal studenter och hp i tabellen ovan.</t>
      </text>
    </comment>
    <comment ref="B25" authorId="3" shapeId="0" xr:uid="{BA0E41AA-F1FC-4462-9C6C-8D3456C54DC0}">
      <text>
        <t>[Trådad kommentar]
I din version av Excel kan du läsa den här trådade kommentaren, men eventuella ändringar i den tas bort om filen öppnas i en senare version av Excel. Läs mer: https://go.microsoft.com/fwlink/?linkid=870924
Kommentar:
    Ange ev extra klt</t>
      </text>
    </comment>
    <comment ref="B26" authorId="4" shapeId="0" xr:uid="{98A13EFF-EA08-4642-8A4D-D174FFCFF580}">
      <text>
        <t>[Trådad kommentar]
I din version av Excel kan du läsa den här trådade kommentaren, men eventuella ändringar i den tas bort om filen öppnas i en senare version av Excel. Läs mer: https://go.microsoft.com/fwlink/?linkid=870924
Kommentar:
    Ange ev extra klt</t>
      </text>
    </comment>
    <comment ref="B27" authorId="5" shapeId="0" xr:uid="{599CAD0B-3405-4FF0-8335-34F3E1D8C69A}">
      <text>
        <t>[Trådad kommentar]
I din version av Excel kan du läsa den här trådade kommentaren, men eventuella ändringar i den tas bort om filen öppnas i en senare version av Excel. Läs mer: https://go.microsoft.com/fwlink/?linkid=870924
Kommentar:
    Ange ev extra klt</t>
      </text>
    </comment>
    <comment ref="C30" authorId="6" shapeId="0" xr:uid="{784C113E-7657-4A5A-B08B-F17895ADF681}">
      <text>
        <t>[Trådad kommentar]
I din version av Excel kan du läsa den här trådade kommentaren, men eventuella ändringar i den tas bort om filen öppnas i en senare version av Excel. Läs mer: https://go.microsoft.com/fwlink/?linkid=870924
Kommentar:
    Lägg in total kostnad för ev konsult ink OH kostnad. Om konsulten inte kommer från verksamhet där OH läggs på ska Hdas OH läggas på.</t>
      </text>
    </comment>
    <comment ref="D30" authorId="7" shapeId="0" xr:uid="{E2783B4F-F4C7-4375-8420-E83A0EEAF2E7}">
      <text>
        <t>[Trådad kommentar]
I din version av Excel kan du läsa den här trådade kommentaren, men eventuella ändringar i den tas bort om filen öppnas i en senare version av Excel. Läs mer: https://go.microsoft.com/fwlink/?linkid=870924
Kommentar:
    Lägg in total kostnad för ev konsult ink OH kostnad. Om konsulten inte kommer från verksamhet där OH läggs på ska Hdas OH läggas på.</t>
      </text>
    </comment>
    <comment ref="C31" authorId="8" shapeId="0" xr:uid="{72277D84-C923-4A55-8F31-D2DF66807CC4}">
      <text>
        <t>[Trådad kommentar]
I din version av Excel kan du läsa den här trådade kommentaren, men eventuella ändringar i den tas bort om filen öppnas i en senare version av Excel. Läs mer: https://go.microsoft.com/fwlink/?linkid=870924
Kommentar:
    Ange kostnader i kr</t>
      </text>
    </comment>
    <comment ref="C32" authorId="9" shapeId="0" xr:uid="{185F1847-E371-40A6-B0A3-20DA40146862}">
      <text>
        <t>[Trådad kommentar]
I din version av Excel kan du läsa den här trådade kommentaren, men eventuella ändringar i den tas bort om filen öppnas i en senare version av Excel. Läs mer: https://go.microsoft.com/fwlink/?linkid=870924
Kommentar:
    Ange kostnader i kr</t>
      </text>
    </comment>
    <comment ref="C33" authorId="10" shapeId="0" xr:uid="{2B3BAF3D-AEE5-4FFF-8945-FF7BD19A1F20}">
      <text>
        <t>[Trådad kommentar]
I din version av Excel kan du läsa den här trådade kommentaren, men eventuella ändringar i den tas bort om filen öppnas i en senare version av Excel. Läs mer: https://go.microsoft.com/fwlink/?linkid=870924
Kommentar:
    Ange kostnader i kr</t>
      </text>
    </comment>
    <comment ref="B43" authorId="11" shapeId="0" xr:uid="{4E98CDEA-35B8-4FDA-B98F-7E9435445115}">
      <text>
        <t>[Trådad kommentar]
I din version av Excel kan du läsa den här trådade kommentaren, men eventuella ändringar i den tas bort om filen öppnas i en senare version av Excel. Läs mer: https://go.microsoft.com/fwlink/?linkid=870924
Kommentar:
    Välj lämpligt utbildningsområde</t>
      </text>
    </comment>
    <comment ref="B44" authorId="12" shapeId="0" xr:uid="{05514649-F011-4B1A-BA1B-BCBC8381B672}">
      <text>
        <t>[Trådad kommentar]
I din version av Excel kan du läsa den här trådade kommentaren, men eventuella ändringar i den tas bort om filen öppnas i en senare version av Excel. Läs mer: https://go.microsoft.com/fwlink/?linkid=870924
Kommentar:
    Fyll endast i om kursen går mot två utbildningsområden. Är fördelningen ej 50/50 kan det justeras i gröna cellerna till höger.</t>
      </text>
    </comment>
  </commentList>
</comments>
</file>

<file path=xl/sharedStrings.xml><?xml version="1.0" encoding="utf-8"?>
<sst xmlns="http://schemas.openxmlformats.org/spreadsheetml/2006/main" count="72" uniqueCount="69">
  <si>
    <t>Högskolan Dalarna</t>
  </si>
  <si>
    <t>Månadslön</t>
  </si>
  <si>
    <t>LKP</t>
  </si>
  <si>
    <t>Övrigt</t>
  </si>
  <si>
    <t>Kalkyl granskad av ekonom</t>
  </si>
  <si>
    <t>…………………………………………………………..</t>
  </si>
  <si>
    <t>Aktuella procentsatser</t>
  </si>
  <si>
    <t>Löneuppräkning</t>
  </si>
  <si>
    <t>Beräkning av pris för uppdragsutbildning</t>
  </si>
  <si>
    <t>Semesterersättning</t>
  </si>
  <si>
    <t>Utbildningsområde</t>
  </si>
  <si>
    <t>SA</t>
  </si>
  <si>
    <t>Pris per hp</t>
  </si>
  <si>
    <t>Antal hp</t>
  </si>
  <si>
    <t>klt</t>
  </si>
  <si>
    <t>Kurs tid/ inkl förb</t>
  </si>
  <si>
    <t>Kursplanering/adm</t>
  </si>
  <si>
    <t>Tenta/examination</t>
  </si>
  <si>
    <t>Lokal</t>
  </si>
  <si>
    <t>Mat/fika</t>
  </si>
  <si>
    <t>Humaniora</t>
  </si>
  <si>
    <t>HU</t>
  </si>
  <si>
    <t>Idrott</t>
  </si>
  <si>
    <t>ID</t>
  </si>
  <si>
    <t>Juridik</t>
  </si>
  <si>
    <t>JU</t>
  </si>
  <si>
    <t>Undervisning</t>
  </si>
  <si>
    <t>LU</t>
  </si>
  <si>
    <t>Medicin</t>
  </si>
  <si>
    <t>ME</t>
  </si>
  <si>
    <t>Media</t>
  </si>
  <si>
    <t>MM</t>
  </si>
  <si>
    <t>Naturvetenskap</t>
  </si>
  <si>
    <t>NA</t>
  </si>
  <si>
    <t>Samhällsvetenskap</t>
  </si>
  <si>
    <t>Teknik</t>
  </si>
  <si>
    <t>TE</t>
  </si>
  <si>
    <t>Verksamhetsföl utbildn</t>
  </si>
  <si>
    <t>VU</t>
  </si>
  <si>
    <t>Vård</t>
  </si>
  <si>
    <t>VÅ</t>
  </si>
  <si>
    <t>ÖV</t>
  </si>
  <si>
    <t>Ange månadslön</t>
  </si>
  <si>
    <t>kr</t>
  </si>
  <si>
    <t>Annat</t>
  </si>
  <si>
    <t>Timpris:</t>
  </si>
  <si>
    <t>Kund/Uppdrag:</t>
  </si>
  <si>
    <t>Datum:</t>
  </si>
  <si>
    <t>Fyll i rosa celler</t>
  </si>
  <si>
    <t>Summa självkostnad</t>
  </si>
  <si>
    <t>Helårsstudent (HST)</t>
  </si>
  <si>
    <t>Helårsprestation (HPR)</t>
  </si>
  <si>
    <t>Kursfaktor</t>
  </si>
  <si>
    <t>Övriga kostnader</t>
  </si>
  <si>
    <t>OH ej poänggivande forskning och uppdrag</t>
  </si>
  <si>
    <t>OH poänggivande utbildning</t>
  </si>
  <si>
    <t>Pris utifrån självkostnad</t>
  </si>
  <si>
    <t>SUMMA</t>
  </si>
  <si>
    <t>Kostnad per student</t>
  </si>
  <si>
    <t>Lokalt fastställda ersättningsbelopp 2024</t>
  </si>
  <si>
    <t>Jämförelse anslagsintäkter</t>
  </si>
  <si>
    <t>Andel</t>
  </si>
  <si>
    <t>Ev. utbildningsområde 2</t>
  </si>
  <si>
    <t>Konsult</t>
  </si>
  <si>
    <t>Antal uppdragsstudenter</t>
  </si>
  <si>
    <t>Summa intäkter OM de gått via anslag</t>
  </si>
  <si>
    <t>Summa anslagsintäkt per student</t>
  </si>
  <si>
    <t>Kod</t>
  </si>
  <si>
    <t>Kalkyl administrerad av: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</si>
</sst>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kr&quot;;[Red]\-#,##0\ &quot;kr&quot;"/>
    <numFmt numFmtId="164" formatCode="_-* #,##0.00\ _k_r_-;\-* #,##0.00\ _k_r_-;_-* &quot;-&quot;??\ _k_r_-;_-@_-"/>
    <numFmt numFmtId="165" formatCode="_-* #,##0\ _k_r_-;\-* #,##0\ _k_r_-;_-* &quot;-&quot;??\ _k_r_-;_-@_-"/>
    <numFmt numFmtId="166" formatCode="0.0%"/>
    <numFmt numFmtId="167" formatCode="_-* #,##0.0\ _k_r_-;\-* #,##0.0\ _k_r_-;_-* &quot;-&quot;??\ _k_r_-;_-@_-"/>
    <numFmt numFmtId="168" formatCode="_-* #,##0.0\ _k_r_-;\-* #,##0.0\ _k_r_-;_-* &quot;-&quot;?\ _k_r_-;_-@_-"/>
  </numFmts>
  <fonts count="1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i/>
      <u/>
      <sz val="10"/>
      <name val="Arial"/>
      <family val="2"/>
    </font>
    <font>
      <sz val="10"/>
      <name val="Geneva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164" fontId="10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Protection="1">
      <protection locked="0"/>
    </xf>
    <xf numFmtId="0" fontId="6" fillId="0" borderId="0" xfId="0" applyFont="1"/>
    <xf numFmtId="0" fontId="3" fillId="0" borderId="0" xfId="0" applyFont="1"/>
    <xf numFmtId="0" fontId="3" fillId="0" borderId="0" xfId="2"/>
    <xf numFmtId="0" fontId="3" fillId="0" borderId="0" xfId="2" applyAlignment="1">
      <alignment horizontal="center"/>
    </xf>
    <xf numFmtId="14" fontId="3" fillId="0" borderId="0" xfId="2" applyNumberFormat="1"/>
    <xf numFmtId="0" fontId="5" fillId="0" borderId="0" xfId="2" applyFont="1"/>
    <xf numFmtId="0" fontId="3" fillId="0" borderId="0" xfId="2" quotePrefix="1"/>
    <xf numFmtId="0" fontId="5" fillId="2" borderId="1" xfId="2" applyFont="1" applyFill="1" applyBorder="1" applyAlignment="1">
      <alignment horizontal="left"/>
    </xf>
    <xf numFmtId="166" fontId="5" fillId="2" borderId="3" xfId="2" applyNumberFormat="1" applyFont="1" applyFill="1" applyBorder="1" applyAlignment="1">
      <alignment horizontal="center"/>
    </xf>
    <xf numFmtId="0" fontId="8" fillId="0" borderId="0" xfId="4" applyFont="1"/>
    <xf numFmtId="3" fontId="3" fillId="0" borderId="0" xfId="2" applyNumberFormat="1"/>
    <xf numFmtId="6" fontId="3" fillId="3" borderId="3" xfId="2" applyNumberFormat="1" applyFill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4"/>
    <xf numFmtId="3" fontId="7" fillId="0" borderId="0" xfId="4" applyNumberFormat="1"/>
    <xf numFmtId="165" fontId="7" fillId="4" borderId="4" xfId="3" applyNumberFormat="1" applyFill="1" applyBorder="1" applyAlignment="1" applyProtection="1">
      <alignment horizontal="center"/>
      <protection locked="0"/>
    </xf>
    <xf numFmtId="0" fontId="5" fillId="2" borderId="2" xfId="2" applyFont="1" applyFill="1" applyBorder="1" applyAlignment="1">
      <alignment horizontal="center"/>
    </xf>
    <xf numFmtId="0" fontId="3" fillId="5" borderId="7" xfId="2" applyFill="1" applyBorder="1" applyAlignment="1">
      <alignment horizontal="center"/>
    </xf>
    <xf numFmtId="0" fontId="3" fillId="5" borderId="8" xfId="2" applyFill="1" applyBorder="1"/>
    <xf numFmtId="0" fontId="3" fillId="5" borderId="0" xfId="2" applyFill="1"/>
    <xf numFmtId="0" fontId="3" fillId="5" borderId="9" xfId="2" applyFill="1" applyBorder="1" applyAlignment="1">
      <alignment horizontal="center"/>
    </xf>
    <xf numFmtId="0" fontId="3" fillId="5" borderId="0" xfId="2" applyFill="1" applyAlignment="1">
      <alignment horizontal="center"/>
    </xf>
    <xf numFmtId="0" fontId="3" fillId="5" borderId="10" xfId="2" applyFill="1" applyBorder="1"/>
    <xf numFmtId="0" fontId="3" fillId="5" borderId="11" xfId="2" applyFill="1" applyBorder="1"/>
    <xf numFmtId="0" fontId="3" fillId="5" borderId="11" xfId="2" applyFill="1" applyBorder="1" applyAlignment="1">
      <alignment horizontal="center"/>
    </xf>
    <xf numFmtId="0" fontId="3" fillId="5" borderId="12" xfId="2" applyFill="1" applyBorder="1" applyAlignment="1">
      <alignment horizontal="center"/>
    </xf>
    <xf numFmtId="0" fontId="7" fillId="5" borderId="8" xfId="2" applyFont="1" applyFill="1" applyBorder="1"/>
    <xf numFmtId="0" fontId="3" fillId="5" borderId="4" xfId="2" applyFill="1" applyBorder="1" applyAlignment="1">
      <alignment horizontal="center"/>
    </xf>
    <xf numFmtId="6" fontId="3" fillId="0" borderId="0" xfId="2" applyNumberFormat="1" applyAlignment="1">
      <alignment horizontal="center"/>
    </xf>
    <xf numFmtId="0" fontId="7" fillId="0" borderId="0" xfId="3" applyNumberFormat="1" applyFill="1" applyAlignment="1">
      <alignment horizontal="right"/>
    </xf>
    <xf numFmtId="0" fontId="0" fillId="0" borderId="0" xfId="3" applyNumberFormat="1" applyFont="1" applyFill="1" applyAlignment="1">
      <alignment horizontal="right"/>
    </xf>
    <xf numFmtId="165" fontId="7" fillId="0" borderId="0" xfId="3" applyNumberFormat="1" applyFill="1" applyAlignment="1">
      <alignment horizontal="center"/>
    </xf>
    <xf numFmtId="6" fontId="3" fillId="4" borderId="3" xfId="2" applyNumberFormat="1" applyFill="1" applyBorder="1" applyAlignment="1">
      <alignment horizontal="center"/>
    </xf>
    <xf numFmtId="0" fontId="9" fillId="0" borderId="0" xfId="2" applyFont="1" applyAlignment="1">
      <alignment horizontal="center"/>
    </xf>
    <xf numFmtId="0" fontId="5" fillId="5" borderId="5" xfId="2" applyFont="1" applyFill="1" applyBorder="1"/>
    <xf numFmtId="0" fontId="7" fillId="5" borderId="6" xfId="2" applyFont="1" applyFill="1" applyBorder="1"/>
    <xf numFmtId="0" fontId="3" fillId="5" borderId="6" xfId="2" applyFill="1" applyBorder="1" applyAlignment="1">
      <alignment horizontal="center"/>
    </xf>
    <xf numFmtId="0" fontId="6" fillId="6" borderId="0" xfId="2" applyFont="1" applyFill="1"/>
    <xf numFmtId="0" fontId="4" fillId="0" borderId="0" xfId="4" applyFont="1"/>
    <xf numFmtId="0" fontId="7" fillId="0" borderId="3" xfId="5" applyBorder="1"/>
    <xf numFmtId="3" fontId="7" fillId="4" borderId="3" xfId="3" applyNumberFormat="1" applyFill="1" applyBorder="1" applyAlignment="1">
      <alignment horizontal="center"/>
    </xf>
    <xf numFmtId="168" fontId="9" fillId="0" borderId="0" xfId="2" applyNumberFormat="1" applyFont="1" applyAlignment="1">
      <alignment horizontal="center"/>
    </xf>
    <xf numFmtId="167" fontId="7" fillId="4" borderId="4" xfId="3" applyNumberFormat="1" applyFill="1" applyBorder="1" applyAlignment="1" applyProtection="1">
      <alignment horizontal="center"/>
      <protection locked="0"/>
    </xf>
    <xf numFmtId="164" fontId="7" fillId="4" borderId="4" xfId="3" applyFill="1" applyBorder="1" applyAlignment="1" applyProtection="1">
      <alignment horizontal="center"/>
      <protection locked="0"/>
    </xf>
    <xf numFmtId="1" fontId="7" fillId="3" borderId="3" xfId="3" applyNumberFormat="1" applyFill="1" applyBorder="1" applyAlignment="1">
      <alignment horizontal="center"/>
    </xf>
    <xf numFmtId="3" fontId="7" fillId="0" borderId="0" xfId="3" applyNumberFormat="1" applyFill="1" applyBorder="1" applyAlignment="1">
      <alignment horizontal="center"/>
    </xf>
    <xf numFmtId="6" fontId="3" fillId="0" borderId="3" xfId="2" applyNumberFormat="1" applyBorder="1" applyAlignment="1">
      <alignment horizontal="center"/>
    </xf>
    <xf numFmtId="164" fontId="3" fillId="4" borderId="4" xfId="3" applyFont="1" applyFill="1" applyBorder="1" applyAlignment="1" applyProtection="1">
      <alignment horizontal="center"/>
      <protection locked="0"/>
    </xf>
    <xf numFmtId="9" fontId="3" fillId="3" borderId="3" xfId="1" applyNumberFormat="1" applyFont="1" applyFill="1" applyBorder="1"/>
    <xf numFmtId="0" fontId="6" fillId="0" borderId="0" xfId="2" applyFont="1"/>
    <xf numFmtId="167" fontId="7" fillId="0" borderId="0" xfId="3" applyNumberFormat="1" applyFill="1" applyBorder="1" applyAlignment="1" applyProtection="1">
      <alignment horizontal="center"/>
      <protection locked="0"/>
    </xf>
    <xf numFmtId="166" fontId="5" fillId="0" borderId="0" xfId="3" applyNumberFormat="1" applyFont="1" applyFill="1" applyBorder="1" applyAlignment="1">
      <alignment horizontal="center"/>
    </xf>
    <xf numFmtId="0" fontId="9" fillId="7" borderId="5" xfId="2" applyFont="1" applyFill="1" applyBorder="1" applyAlignment="1">
      <alignment horizontal="center"/>
    </xf>
    <xf numFmtId="0" fontId="9" fillId="7" borderId="8" xfId="2" applyFont="1" applyFill="1" applyBorder="1" applyAlignment="1">
      <alignment horizontal="center"/>
    </xf>
    <xf numFmtId="6" fontId="6" fillId="7" borderId="12" xfId="2" applyNumberFormat="1" applyFont="1" applyFill="1" applyBorder="1" applyAlignment="1">
      <alignment horizontal="center"/>
    </xf>
    <xf numFmtId="0" fontId="0" fillId="7" borderId="10" xfId="2" applyFont="1" applyFill="1" applyBorder="1" applyAlignment="1">
      <alignment horizontal="left" vertical="center"/>
    </xf>
    <xf numFmtId="0" fontId="0" fillId="0" borderId="0" xfId="2" applyFont="1" applyAlignment="1">
      <alignment horizontal="left" vertical="center"/>
    </xf>
    <xf numFmtId="3" fontId="5" fillId="3" borderId="0" xfId="3" applyNumberFormat="1" applyFont="1" applyFill="1" applyBorder="1" applyAlignment="1">
      <alignment horizontal="center"/>
    </xf>
    <xf numFmtId="6" fontId="5" fillId="3" borderId="3" xfId="2" applyNumberFormat="1" applyFont="1" applyFill="1" applyBorder="1" applyAlignment="1">
      <alignment horizontal="center"/>
    </xf>
    <xf numFmtId="6" fontId="5" fillId="7" borderId="16" xfId="2" applyNumberFormat="1" applyFont="1" applyFill="1" applyBorder="1" applyAlignment="1">
      <alignment horizontal="center" wrapText="1"/>
    </xf>
    <xf numFmtId="9" fontId="5" fillId="7" borderId="15" xfId="2" applyNumberFormat="1" applyFont="1" applyFill="1" applyBorder="1" applyAlignment="1">
      <alignment horizontal="center" wrapText="1"/>
    </xf>
    <xf numFmtId="9" fontId="5" fillId="7" borderId="13" xfId="2" applyNumberFormat="1" applyFont="1" applyFill="1" applyBorder="1" applyAlignment="1">
      <alignment horizontal="center" wrapText="1"/>
    </xf>
    <xf numFmtId="9" fontId="5" fillId="7" borderId="9" xfId="2" applyNumberFormat="1" applyFont="1" applyFill="1" applyBorder="1" applyAlignment="1">
      <alignment horizontal="center" wrapText="1"/>
    </xf>
    <xf numFmtId="6" fontId="6" fillId="7" borderId="14" xfId="2" applyNumberFormat="1" applyFont="1" applyFill="1" applyBorder="1" applyAlignment="1">
      <alignment horizontal="center"/>
    </xf>
    <xf numFmtId="0" fontId="5" fillId="0" borderId="0" xfId="2" applyFont="1" applyAlignment="1">
      <alignment horizontal="left" indent="1"/>
    </xf>
    <xf numFmtId="0" fontId="8" fillId="0" borderId="0" xfId="2" applyFont="1"/>
    <xf numFmtId="0" fontId="11" fillId="4" borderId="3" xfId="2" applyFont="1" applyFill="1" applyBorder="1"/>
    <xf numFmtId="3" fontId="3" fillId="0" borderId="3" xfId="0" applyNumberFormat="1" applyFont="1" applyBorder="1" applyAlignment="1">
      <alignment horizontal="center"/>
    </xf>
    <xf numFmtId="3" fontId="3" fillId="0" borderId="2" xfId="9" applyNumberFormat="1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5" fillId="0" borderId="3" xfId="5" applyFont="1" applyBorder="1"/>
    <xf numFmtId="0" fontId="5" fillId="0" borderId="3" xfId="5" applyFont="1" applyBorder="1" applyAlignment="1">
      <alignment horizontal="center" wrapText="1"/>
    </xf>
  </cellXfs>
  <cellStyles count="16">
    <cellStyle name="Comma 2" xfId="9" xr:uid="{C7774F37-661F-44AA-B887-E90E97C22D21}"/>
    <cellStyle name="Normal" xfId="0" builtinId="0"/>
    <cellStyle name="Normal 2" xfId="2" xr:uid="{00000000-0005-0000-0000-000001000000}"/>
    <cellStyle name="Normal 3" xfId="6" xr:uid="{461D19D0-CEC4-4CF7-8123-6EE4C9A9BF45}"/>
    <cellStyle name="Normal 5" xfId="7" xr:uid="{B3EF5079-FBE3-436D-869B-A0A3D11AC306}"/>
    <cellStyle name="Normal 5 2" xfId="10" xr:uid="{D2B93C2D-8332-4477-BE78-841CC59DEB5B}"/>
    <cellStyle name="Normal 5 2 2" xfId="14" xr:uid="{C45FA365-0ED4-47E4-8DCF-7A4C07E4B63B}"/>
    <cellStyle name="Normal 5 3" xfId="12" xr:uid="{DF441224-25B9-4368-9916-C92D05508798}"/>
    <cellStyle name="Normal_GU_IK 2" xfId="4" xr:uid="{00000000-0005-0000-0000-000002000000}"/>
    <cellStyle name="Normal_GU_IK 2 2" xfId="5" xr:uid="{514A1EC1-BDAA-40BE-89C1-3265B9678F83}"/>
    <cellStyle name="Percent 2" xfId="8" xr:uid="{AA20A1F8-2DFA-491A-BF22-269A45D879D7}"/>
    <cellStyle name="Tusental" xfId="1" builtinId="3"/>
    <cellStyle name="Tusental 2" xfId="3" xr:uid="{00000000-0005-0000-0000-000004000000}"/>
    <cellStyle name="Tusental 2 2" xfId="15" xr:uid="{7EFF9E64-C9B5-4E0C-BE6E-45711419FE47}"/>
    <cellStyle name="Tusental 2 3" xfId="11" xr:uid="{0A44C0C5-F99F-4BCD-A9DE-FFA70C6A92D6}"/>
    <cellStyle name="Tusental 3" xfId="13" xr:uid="{A340D534-81FB-4180-9487-E4403737C847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866776</xdr:colOff>
      <xdr:row>5</xdr:row>
      <xdr:rowOff>76200</xdr:rowOff>
    </xdr:from>
    <xdr:to>
      <xdr:col>11</xdr:col>
      <xdr:colOff>161926</xdr:colOff>
      <xdr:row>14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CA3A983-3889-D81B-B275-F107E7807A61}"/>
            </a:ext>
          </a:extLst>
        </xdr:cNvPr>
        <xdr:cNvSpPr txBox="1"/>
      </xdr:nvSpPr>
      <xdr:spPr>
        <a:xfrm>
          <a:off x="7867651" y="1181100"/>
          <a:ext cx="4657725" cy="1457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För</a:t>
          </a:r>
          <a:r>
            <a:rPr lang="en-US" sz="1100" baseline="0"/>
            <a:t> uppdragsutbildningar ska vi utgå från självkostnadsprincipen.</a:t>
          </a:r>
        </a:p>
        <a:p>
          <a:r>
            <a:rPr lang="en-US" sz="1100" baseline="0"/>
            <a:t> </a:t>
          </a:r>
        </a:p>
        <a:p>
          <a:r>
            <a:rPr lang="en-US" sz="1100" baseline="0"/>
            <a:t>Vi ska dock inte erbjuda uppdragsutbildningar som är i konkurens till oss själva, därmed gör vi även en jämförelse mot anslagsintäkter med en likvärdig anslagsgrundandekurs.</a:t>
          </a:r>
        </a:p>
        <a:p>
          <a:endParaRPr lang="en-US" sz="1100" baseline="0"/>
        </a:p>
        <a:p>
          <a:r>
            <a:rPr lang="en-US" sz="1100" baseline="0"/>
            <a:t>Dvs vi ska ta hänsyn både till självkostnaden i kalkylen, men även den fiktiva anslagsintäkten när vi lämnar en offert.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lena Hedin (HDa)" id="{93A33912-AB7E-4D95-8BA4-6658A401D0AF}" userId="S::mahd@du.se::6872b939-9ed1-4f0f-b915-3e3d6c290c94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3" dT="2023-11-27T16:06:47.48" personId="{93A33912-AB7E-4D95-8BA4-6658A401D0AF}" id="{89869055-EB71-4DB4-8F59-E0B361D00DFE}">
    <text>Ange snittmånadslönen alt. gör en en uppskattning av månadslönen</text>
  </threadedComment>
  <threadedComment ref="B14" dT="2023-11-27T16:07:26.97" personId="{93A33912-AB7E-4D95-8BA4-6658A401D0AF}" id="{391D643D-A4F8-4F2A-920A-E2A83828404C}">
    <text>Kursfaktorn bestäms i samråd med chef, högre kursfaktur = mer lärartid</text>
  </threadedComment>
  <threadedComment ref="B24" dT="2023-11-27T12:18:26.85" personId="{93A33912-AB7E-4D95-8BA4-6658A401D0AF}" id="{EF023D85-2251-4655-82C4-54F5DE109DEA}">
    <text>Klt beräknas utefter kursfaktor, antal studenter och hp i tabellen ovan.</text>
  </threadedComment>
  <threadedComment ref="B25" dT="2023-11-27T16:02:06.66" personId="{93A33912-AB7E-4D95-8BA4-6658A401D0AF}" id="{BA0E41AA-F1FC-4462-9C6C-8D3456C54DC0}">
    <text>Ange ev extra klt</text>
  </threadedComment>
  <threadedComment ref="B26" dT="2023-11-27T16:02:06.66" personId="{93A33912-AB7E-4D95-8BA4-6658A401D0AF}" id="{98A13EFF-EA08-4642-8A4D-D174FFCFF580}">
    <text>Ange ev extra klt</text>
  </threadedComment>
  <threadedComment ref="B27" dT="2023-11-27T16:02:06.66" personId="{93A33912-AB7E-4D95-8BA4-6658A401D0AF}" id="{599CAD0B-3405-4FF0-8335-34F3E1D8C69A}">
    <text>Ange ev extra klt</text>
  </threadedComment>
  <threadedComment ref="C30" dT="2023-11-29T08:05:53.35" personId="{93A33912-AB7E-4D95-8BA4-6658A401D0AF}" id="{784C113E-7657-4A5A-B08B-F17895ADF681}">
    <text>Lägg in total kostnad för ev konsult ink OH kostnad. Om konsulten inte kommer från verksamhet där OH läggs på ska Hdas OH läggas på.</text>
  </threadedComment>
  <threadedComment ref="D30" dT="2023-11-29T08:05:53.35" personId="{93A33912-AB7E-4D95-8BA4-6658A401D0AF}" id="{E2783B4F-F4C7-4375-8420-E83A0EEAF2E7}">
    <text>Lägg in total kostnad för ev konsult ink OH kostnad. Om konsulten inte kommer från verksamhet där OH läggs på ska Hdas OH läggas på.</text>
  </threadedComment>
  <threadedComment ref="C31" dT="2023-11-27T16:08:54.42" personId="{93A33912-AB7E-4D95-8BA4-6658A401D0AF}" id="{72277D84-C923-4A55-8F31-D2DF66807CC4}">
    <text>Ange kostnader i kr</text>
  </threadedComment>
  <threadedComment ref="C32" dT="2023-11-27T16:08:54.42" personId="{93A33912-AB7E-4D95-8BA4-6658A401D0AF}" id="{185F1847-E371-40A6-B0A3-20DA40146862}">
    <text>Ange kostnader i kr</text>
  </threadedComment>
  <threadedComment ref="C33" dT="2023-11-27T16:08:54.42" personId="{93A33912-AB7E-4D95-8BA4-6658A401D0AF}" id="{2B3BAF3D-AEE5-4FFF-8945-FF7BD19A1F20}">
    <text>Ange kostnader i kr</text>
  </threadedComment>
  <threadedComment ref="B43" dT="2023-11-27T16:09:49.61" personId="{93A33912-AB7E-4D95-8BA4-6658A401D0AF}" id="{4E98CDEA-35B8-4FDA-B98F-7E9435445115}">
    <text>Välj lämpligt utbildningsområde</text>
  </threadedComment>
  <threadedComment ref="B44" dT="2023-11-27T16:10:33.20" personId="{93A33912-AB7E-4D95-8BA4-6658A401D0AF}" id="{05514649-F011-4B1A-BA1B-BCBC8381B672}">
    <text>Fyll endast i om kursen går mot två utbildningsområden. Är fördelningen ej 50/50 kan det justeras i gröna cellerna till höger.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71"/>
  <sheetViews>
    <sheetView showGridLines="0" tabSelected="1" zoomScaleNormal="100" workbookViewId="0">
      <selection activeCell="B25" sqref="B25"/>
    </sheetView>
  </sheetViews>
  <sheetFormatPr defaultColWidth="9.140625" defaultRowHeight="12.75"/>
  <cols>
    <col min="1" max="1" width="23.85546875" style="4" customWidth="1"/>
    <col min="2" max="2" width="17.140625" style="4" customWidth="1"/>
    <col min="3" max="3" width="22.85546875" style="5" customWidth="1"/>
    <col min="4" max="4" width="26.85546875" style="5" customWidth="1"/>
    <col min="5" max="5" width="14.28515625" style="4" bestFit="1" customWidth="1"/>
    <col min="6" max="6" width="13.5703125" style="4" customWidth="1"/>
    <col min="7" max="7" width="24" style="4" customWidth="1"/>
    <col min="8" max="8" width="10.28515625" style="4" customWidth="1"/>
    <col min="9" max="9" width="13.85546875" style="4" customWidth="1"/>
    <col min="10" max="10" width="16" style="4" customWidth="1"/>
    <col min="11" max="11" width="9.140625" style="4"/>
    <col min="12" max="12" width="24.5703125" style="4" customWidth="1"/>
    <col min="13" max="13" width="4.140625" style="4" bestFit="1" customWidth="1"/>
    <col min="14" max="15" width="8.85546875" style="4" bestFit="1" customWidth="1"/>
    <col min="16" max="16384" width="9.140625" style="4"/>
  </cols>
  <sheetData>
    <row r="1" spans="1:10" ht="18.75" thickBot="1">
      <c r="A1" s="67" t="s">
        <v>0</v>
      </c>
      <c r="D1" s="14" t="s">
        <v>47</v>
      </c>
      <c r="E1" s="29"/>
      <c r="F1" s="6"/>
    </row>
    <row r="2" spans="1:10" ht="13.5" thickBot="1">
      <c r="A2" s="8" t="s">
        <v>68</v>
      </c>
      <c r="B2" s="29"/>
      <c r="E2" s="5"/>
    </row>
    <row r="3" spans="1:10" ht="18">
      <c r="E3" s="5"/>
      <c r="G3" s="68" t="s">
        <v>48</v>
      </c>
    </row>
    <row r="4" spans="1:10" ht="18">
      <c r="A4" s="11" t="s">
        <v>8</v>
      </c>
    </row>
    <row r="5" spans="1:10" ht="18.75" thickBot="1">
      <c r="A5" s="11"/>
      <c r="E5" s="5"/>
    </row>
    <row r="6" spans="1:10">
      <c r="A6" s="36" t="s">
        <v>46</v>
      </c>
      <c r="B6" s="37"/>
      <c r="C6" s="37"/>
      <c r="D6" s="38"/>
      <c r="E6" s="19"/>
    </row>
    <row r="7" spans="1:10">
      <c r="A7" s="20"/>
      <c r="B7" s="21"/>
      <c r="C7" s="21"/>
      <c r="D7" s="23"/>
      <c r="E7" s="22"/>
    </row>
    <row r="8" spans="1:10" ht="11.25" customHeight="1">
      <c r="A8" s="28"/>
      <c r="B8" s="21"/>
      <c r="C8" s="21"/>
      <c r="D8" s="23"/>
      <c r="E8" s="22"/>
    </row>
    <row r="9" spans="1:10" ht="13.5" thickBot="1">
      <c r="A9" s="24"/>
      <c r="B9" s="25"/>
      <c r="C9" s="25"/>
      <c r="D9" s="26"/>
      <c r="E9" s="27"/>
    </row>
    <row r="11" spans="1:10">
      <c r="C11" s="4"/>
      <c r="D11" s="4"/>
    </row>
    <row r="12" spans="1:10" ht="13.5" thickBot="1">
      <c r="A12" s="7" t="s">
        <v>56</v>
      </c>
      <c r="B12" s="7" t="s">
        <v>42</v>
      </c>
      <c r="C12" s="4"/>
      <c r="I12" s="30"/>
      <c r="J12" s="30"/>
    </row>
    <row r="13" spans="1:10" ht="13.5" thickBot="1">
      <c r="A13" s="39" t="s">
        <v>1</v>
      </c>
      <c r="B13" s="17">
        <v>45000</v>
      </c>
      <c r="C13" s="43"/>
      <c r="D13" s="9" t="s">
        <v>6</v>
      </c>
      <c r="E13" s="18"/>
    </row>
    <row r="14" spans="1:10" ht="13.5" thickBot="1">
      <c r="A14" s="39" t="s">
        <v>52</v>
      </c>
      <c r="B14" s="45">
        <v>1.7</v>
      </c>
      <c r="C14" s="35"/>
      <c r="D14" s="9" t="s">
        <v>7</v>
      </c>
      <c r="E14" s="10">
        <v>4.1000000000000002E-2</v>
      </c>
    </row>
    <row r="15" spans="1:10" ht="13.5" thickBot="1">
      <c r="A15" s="39" t="s">
        <v>64</v>
      </c>
      <c r="B15" s="17">
        <v>10</v>
      </c>
      <c r="C15" s="35"/>
      <c r="D15" s="9" t="s">
        <v>2</v>
      </c>
      <c r="E15" s="10">
        <v>0.55000000000000004</v>
      </c>
    </row>
    <row r="16" spans="1:10" ht="16.5" thickBot="1">
      <c r="A16" s="39" t="s">
        <v>13</v>
      </c>
      <c r="B16" s="44">
        <v>7.5</v>
      </c>
      <c r="C16" s="35"/>
      <c r="D16" s="9" t="s">
        <v>9</v>
      </c>
      <c r="E16" s="10">
        <v>0.02</v>
      </c>
      <c r="G16" s="40" t="s">
        <v>59</v>
      </c>
      <c r="H16" s="40"/>
      <c r="I16" s="40"/>
      <c r="J16" s="40"/>
    </row>
    <row r="17" spans="1:12" ht="15.75">
      <c r="A17" s="51"/>
      <c r="B17" s="52"/>
      <c r="C17" s="35"/>
      <c r="D17" s="7"/>
      <c r="E17" s="53"/>
      <c r="G17" s="40"/>
      <c r="H17" s="40"/>
      <c r="I17" s="40"/>
      <c r="J17" s="40"/>
    </row>
    <row r="18" spans="1:12" ht="16.5" thickBot="1">
      <c r="C18" s="35"/>
      <c r="D18" s="4"/>
      <c r="G18" s="40"/>
      <c r="H18" s="40"/>
      <c r="I18" s="40"/>
      <c r="J18" s="40"/>
    </row>
    <row r="19" spans="1:12" ht="25.5">
      <c r="A19" s="35"/>
      <c r="B19" s="54"/>
      <c r="C19" s="61" t="s">
        <v>54</v>
      </c>
      <c r="D19" s="62" t="s">
        <v>55</v>
      </c>
      <c r="G19" s="72" t="s">
        <v>10</v>
      </c>
      <c r="H19" s="72" t="s">
        <v>67</v>
      </c>
      <c r="I19" s="73" t="s">
        <v>50</v>
      </c>
      <c r="J19" s="73" t="s">
        <v>51</v>
      </c>
    </row>
    <row r="20" spans="1:12">
      <c r="A20" s="35"/>
      <c r="B20" s="55"/>
      <c r="C20" s="63">
        <v>0.42</v>
      </c>
      <c r="D20" s="64">
        <v>0.69</v>
      </c>
      <c r="G20" s="41" t="s">
        <v>20</v>
      </c>
      <c r="H20" s="41" t="s">
        <v>21</v>
      </c>
      <c r="I20" s="69">
        <v>34944</v>
      </c>
      <c r="J20" s="70">
        <v>22770</v>
      </c>
    </row>
    <row r="21" spans="1:12" ht="13.5" thickBot="1">
      <c r="B21" s="57" t="s">
        <v>45</v>
      </c>
      <c r="C21" s="65">
        <f>(B13*(1+E14)*(1+E15)*(1+E16)*12)/(1700)*(1+C20)</f>
        <v>742.36208399999998</v>
      </c>
      <c r="D21" s="56">
        <f>(B13*(1+E14)*(1+E15)*(1+E16)*12)/(1700)*(1+D20)</f>
        <v>883.51543800000002</v>
      </c>
      <c r="G21" s="41" t="s">
        <v>22</v>
      </c>
      <c r="H21" s="41" t="s">
        <v>23</v>
      </c>
      <c r="I21" s="69">
        <v>123023</v>
      </c>
      <c r="J21" s="70">
        <v>56930</v>
      </c>
    </row>
    <row r="22" spans="1:12">
      <c r="B22" s="58"/>
      <c r="C22" s="7"/>
      <c r="D22" s="7"/>
      <c r="G22" s="41" t="s">
        <v>24</v>
      </c>
      <c r="H22" s="41" t="s">
        <v>25</v>
      </c>
      <c r="I22" s="69">
        <v>34944</v>
      </c>
      <c r="J22" s="70">
        <v>22770</v>
      </c>
    </row>
    <row r="23" spans="1:12">
      <c r="B23" s="66" t="s">
        <v>14</v>
      </c>
      <c r="C23" s="66" t="s">
        <v>43</v>
      </c>
      <c r="D23" s="66" t="s">
        <v>43</v>
      </c>
      <c r="G23" s="41" t="s">
        <v>26</v>
      </c>
      <c r="H23" s="41" t="s">
        <v>27</v>
      </c>
      <c r="I23" s="69">
        <v>42503</v>
      </c>
      <c r="J23" s="70">
        <v>44525</v>
      </c>
      <c r="L23" s="12"/>
    </row>
    <row r="24" spans="1:12" ht="12.75" customHeight="1">
      <c r="A24" s="7" t="s">
        <v>15</v>
      </c>
      <c r="B24" s="46">
        <f>B14*B15*(B16/1.5)</f>
        <v>85</v>
      </c>
      <c r="C24" s="13">
        <f>+B24*$C$21</f>
        <v>63100.777139999998</v>
      </c>
      <c r="D24" s="13">
        <f>+B24*$D$21</f>
        <v>75098.812229999996</v>
      </c>
      <c r="G24" s="41" t="s">
        <v>28</v>
      </c>
      <c r="H24" s="41" t="s">
        <v>29</v>
      </c>
      <c r="I24" s="69">
        <v>70788</v>
      </c>
      <c r="J24" s="70">
        <v>86104</v>
      </c>
    </row>
    <row r="25" spans="1:12" ht="12.75" customHeight="1">
      <c r="A25" s="7" t="s">
        <v>16</v>
      </c>
      <c r="B25" s="42"/>
      <c r="C25" s="13">
        <f t="shared" ref="C25:C27" si="0">+B25*$C$21</f>
        <v>0</v>
      </c>
      <c r="D25" s="13">
        <f t="shared" ref="D25:D27" si="1">+B25*$D$21</f>
        <v>0</v>
      </c>
      <c r="G25" s="41" t="s">
        <v>30</v>
      </c>
      <c r="H25" s="41" t="s">
        <v>31</v>
      </c>
      <c r="I25" s="69">
        <v>342566</v>
      </c>
      <c r="J25" s="70">
        <v>274409</v>
      </c>
    </row>
    <row r="26" spans="1:12">
      <c r="A26" s="7" t="s">
        <v>17</v>
      </c>
      <c r="B26" s="42"/>
      <c r="C26" s="13">
        <f t="shared" si="0"/>
        <v>0</v>
      </c>
      <c r="D26" s="13">
        <f t="shared" si="1"/>
        <v>0</v>
      </c>
      <c r="G26" s="41" t="s">
        <v>32</v>
      </c>
      <c r="H26" s="41" t="s">
        <v>33</v>
      </c>
      <c r="I26" s="69">
        <v>60562</v>
      </c>
      <c r="J26" s="70">
        <v>50249</v>
      </c>
    </row>
    <row r="27" spans="1:12">
      <c r="A27" s="7" t="s">
        <v>44</v>
      </c>
      <c r="B27" s="42"/>
      <c r="C27" s="13">
        <f t="shared" si="0"/>
        <v>0</v>
      </c>
      <c r="D27" s="13">
        <f t="shared" si="1"/>
        <v>0</v>
      </c>
      <c r="G27" s="41" t="s">
        <v>34</v>
      </c>
      <c r="H27" s="41" t="s">
        <v>11</v>
      </c>
      <c r="I27" s="69">
        <v>34944</v>
      </c>
      <c r="J27" s="70">
        <v>22770</v>
      </c>
    </row>
    <row r="28" spans="1:12" ht="12.75" customHeight="1">
      <c r="A28" s="7" t="s">
        <v>57</v>
      </c>
      <c r="B28" s="59">
        <f>SUM(B24:B27)</f>
        <v>85</v>
      </c>
      <c r="C28" s="60">
        <f t="shared" ref="C28:D28" si="2">SUM(C24:C27)</f>
        <v>63100.777139999998</v>
      </c>
      <c r="D28" s="60">
        <f t="shared" si="2"/>
        <v>75098.812229999996</v>
      </c>
      <c r="G28" s="41" t="s">
        <v>35</v>
      </c>
      <c r="H28" s="41" t="s">
        <v>36</v>
      </c>
      <c r="I28" s="69">
        <v>60562</v>
      </c>
      <c r="J28" s="70">
        <v>50249</v>
      </c>
    </row>
    <row r="29" spans="1:12">
      <c r="A29" s="7"/>
      <c r="B29" s="47"/>
      <c r="C29" s="48"/>
      <c r="D29" s="48"/>
      <c r="G29" s="41" t="s">
        <v>37</v>
      </c>
      <c r="H29" s="41" t="s">
        <v>38</v>
      </c>
      <c r="I29" s="69">
        <v>60234</v>
      </c>
      <c r="J29" s="71">
        <v>58440</v>
      </c>
    </row>
    <row r="30" spans="1:12">
      <c r="A30" s="7" t="s">
        <v>63</v>
      </c>
      <c r="B30" s="32"/>
      <c r="C30" s="42">
        <f>0*C20</f>
        <v>0</v>
      </c>
      <c r="D30" s="42">
        <f>0*D20</f>
        <v>0</v>
      </c>
      <c r="G30" s="41" t="s">
        <v>39</v>
      </c>
      <c r="H30" s="41" t="s">
        <v>40</v>
      </c>
      <c r="I30" s="69">
        <v>63347</v>
      </c>
      <c r="J30" s="70">
        <v>54866</v>
      </c>
    </row>
    <row r="31" spans="1:12">
      <c r="A31" s="7" t="s">
        <v>18</v>
      </c>
      <c r="B31" s="31"/>
      <c r="C31" s="34"/>
      <c r="D31" s="13">
        <f>C31</f>
        <v>0</v>
      </c>
      <c r="G31" s="41" t="s">
        <v>3</v>
      </c>
      <c r="H31" s="41" t="s">
        <v>41</v>
      </c>
      <c r="I31" s="69">
        <v>47852</v>
      </c>
      <c r="J31" s="70">
        <v>38871</v>
      </c>
    </row>
    <row r="32" spans="1:12">
      <c r="A32" s="7" t="s">
        <v>19</v>
      </c>
      <c r="B32" s="32"/>
      <c r="C32" s="34"/>
      <c r="D32" s="13">
        <f t="shared" ref="D32:D33" si="3">C32</f>
        <v>0</v>
      </c>
    </row>
    <row r="33" spans="1:12">
      <c r="A33" s="7" t="s">
        <v>53</v>
      </c>
      <c r="B33" s="33"/>
      <c r="C33" s="34"/>
      <c r="D33" s="13">
        <f t="shared" si="3"/>
        <v>0</v>
      </c>
    </row>
    <row r="34" spans="1:12">
      <c r="A34" s="7"/>
      <c r="B34" s="33"/>
      <c r="C34" s="30"/>
      <c r="D34" s="30"/>
    </row>
    <row r="35" spans="1:12">
      <c r="A35" s="7" t="s">
        <v>49</v>
      </c>
      <c r="C35" s="13">
        <f>SUM(C30:C33)+C28</f>
        <v>63100.777139999998</v>
      </c>
      <c r="D35" s="13">
        <f>SUM(D30:D33)+D28</f>
        <v>75098.812229999996</v>
      </c>
      <c r="K35" s="5"/>
      <c r="L35" s="5"/>
    </row>
    <row r="36" spans="1:12">
      <c r="A36" s="7" t="s">
        <v>58</v>
      </c>
      <c r="C36" s="13">
        <f>C35/B15</f>
        <v>6310.077714</v>
      </c>
      <c r="D36" s="13">
        <f>D35/B15</f>
        <v>7509.8812229999994</v>
      </c>
    </row>
    <row r="38" spans="1:12">
      <c r="C38" s="4"/>
      <c r="D38" s="4"/>
    </row>
    <row r="39" spans="1:12">
      <c r="C39" s="4"/>
      <c r="D39" s="4"/>
    </row>
    <row r="40" spans="1:12">
      <c r="C40" s="4"/>
      <c r="D40" s="4"/>
    </row>
    <row r="41" spans="1:12">
      <c r="A41" s="7" t="s">
        <v>60</v>
      </c>
      <c r="C41" s="4"/>
      <c r="D41" s="4"/>
    </row>
    <row r="42" spans="1:12" ht="13.5" thickBot="1">
      <c r="C42" s="66" t="s">
        <v>61</v>
      </c>
      <c r="D42" s="66" t="s">
        <v>12</v>
      </c>
    </row>
    <row r="43" spans="1:12" ht="13.5" thickBot="1">
      <c r="A43" s="39" t="s">
        <v>10</v>
      </c>
      <c r="B43" s="49" t="s">
        <v>41</v>
      </c>
      <c r="C43" s="50">
        <f>IF(B44="",1,0.5)</f>
        <v>1</v>
      </c>
      <c r="D43" s="13">
        <f>(VLOOKUP(B43,$H$20:$J$31,2,FALSE)+VLOOKUP(B43,$H$20:$J$31,3,FALSE))/60*C43</f>
        <v>1445.3833333333334</v>
      </c>
    </row>
    <row r="44" spans="1:12" ht="13.5" thickBot="1">
      <c r="A44" s="39" t="s">
        <v>62</v>
      </c>
      <c r="B44" s="49"/>
      <c r="C44" s="50">
        <f>IF(B44="",0,0.5)</f>
        <v>0</v>
      </c>
      <c r="D44" s="13">
        <f>IFERROR((VLOOKUP(B44,$H$20:$J$31,2,FALSE)+VLOOKUP(B44,$H$20:$J$31,3,FALSE))/60*C44,0)</f>
        <v>0</v>
      </c>
    </row>
    <row r="45" spans="1:12">
      <c r="C45" s="4"/>
      <c r="D45" s="4"/>
    </row>
    <row r="46" spans="1:12">
      <c r="A46" s="7" t="s">
        <v>65</v>
      </c>
      <c r="C46" s="13">
        <f>+B15*C47</f>
        <v>108403.75</v>
      </c>
    </row>
    <row r="47" spans="1:12">
      <c r="A47" s="7" t="s">
        <v>66</v>
      </c>
      <c r="C47" s="13">
        <f>(D43+D44)*B16</f>
        <v>10840.375</v>
      </c>
    </row>
    <row r="52" spans="1:4">
      <c r="A52" s="2" t="s">
        <v>4</v>
      </c>
    </row>
    <row r="53" spans="1:4">
      <c r="A53" s="1"/>
    </row>
    <row r="54" spans="1:4">
      <c r="A54" s="3"/>
    </row>
    <row r="55" spans="1:4">
      <c r="A55" s="3" t="s">
        <v>5</v>
      </c>
    </row>
    <row r="56" spans="1:4">
      <c r="C56" s="4"/>
      <c r="D56" s="4"/>
    </row>
    <row r="57" spans="1:4">
      <c r="C57" s="4"/>
      <c r="D57" s="4"/>
    </row>
    <row r="58" spans="1:4">
      <c r="C58" s="4"/>
      <c r="D58" s="4"/>
    </row>
    <row r="59" spans="1:4">
      <c r="C59" s="4"/>
      <c r="D59" s="4"/>
    </row>
    <row r="60" spans="1:4">
      <c r="C60" s="4"/>
      <c r="D60" s="4"/>
    </row>
    <row r="61" spans="1:4">
      <c r="C61" s="4"/>
      <c r="D61" s="4"/>
    </row>
    <row r="62" spans="1:4">
      <c r="C62" s="4"/>
      <c r="D62" s="4"/>
    </row>
    <row r="63" spans="1:4">
      <c r="C63" s="4"/>
      <c r="D63" s="4"/>
    </row>
    <row r="64" spans="1:4">
      <c r="C64" s="4"/>
      <c r="D64" s="4"/>
    </row>
    <row r="65" spans="3:7">
      <c r="C65" s="4"/>
      <c r="D65" s="4"/>
    </row>
    <row r="66" spans="3:7">
      <c r="C66" s="4"/>
      <c r="D66" s="4"/>
    </row>
    <row r="67" spans="3:7">
      <c r="C67" s="4"/>
      <c r="D67" s="4"/>
    </row>
    <row r="68" spans="3:7">
      <c r="C68" s="4"/>
      <c r="D68" s="4"/>
      <c r="G68" s="16"/>
    </row>
    <row r="69" spans="3:7">
      <c r="C69" s="4"/>
      <c r="D69" s="4"/>
      <c r="G69" s="16"/>
    </row>
    <row r="70" spans="3:7">
      <c r="C70" s="4"/>
      <c r="D70" s="4"/>
      <c r="G70" s="15"/>
    </row>
    <row r="71" spans="3:7">
      <c r="C71" s="4"/>
      <c r="D71" s="4"/>
    </row>
  </sheetData>
  <pageMargins left="0.7" right="0.7" top="0.75" bottom="0.75" header="0.3" footer="0.3"/>
  <pageSetup paperSize="9" scale="76" orientation="portrait" r:id="rId1"/>
  <colBreaks count="1" manualBreakCount="1">
    <brk id="7" max="43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95E5262162264686ACB6CF99754582" ma:contentTypeVersion="15" ma:contentTypeDescription="Skapa ett nytt dokument." ma:contentTypeScope="" ma:versionID="eb601649baf9f792b4513ce1ae32e556">
  <xsd:schema xmlns:xsd="http://www.w3.org/2001/XMLSchema" xmlns:xs="http://www.w3.org/2001/XMLSchema" xmlns:p="http://schemas.microsoft.com/office/2006/metadata/properties" xmlns:ns2="e01227e5-56e9-4c1e-bb9d-4fc3435add68" xmlns:ns3="4c9ba8f6-f17a-4e5b-b89b-0f3b7e91d0a8" targetNamespace="http://schemas.microsoft.com/office/2006/metadata/properties" ma:root="true" ma:fieldsID="31d35008f093d24ea9f51fab5d91c16f" ns2:_="" ns3:_="">
    <xsd:import namespace="e01227e5-56e9-4c1e-bb9d-4fc3435add68"/>
    <xsd:import namespace="4c9ba8f6-f17a-4e5b-b89b-0f3b7e91d0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1227e5-56e9-4c1e-bb9d-4fc3435add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ildmarkeringar" ma:readOnly="false" ma:fieldId="{5cf76f15-5ced-4ddc-b409-7134ff3c332f}" ma:taxonomyMulti="true" ma:sspId="2e8987a6-c1bb-4d45-96f2-f973512b71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ba8f6-f17a-4e5b-b89b-0f3b7e91d0a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9cab966-0f78-41aa-a3fe-02e0d1aa3187}" ma:internalName="TaxCatchAll" ma:showField="CatchAllData" ma:web="4c9ba8f6-f17a-4e5b-b89b-0f3b7e91d0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4945F4-6D8C-4B3A-9A21-DDE8E82FA387}"/>
</file>

<file path=customXml/itemProps2.xml><?xml version="1.0" encoding="utf-8"?>
<ds:datastoreItem xmlns:ds="http://schemas.openxmlformats.org/officeDocument/2006/customXml" ds:itemID="{ED86A66C-1A8A-4059-B0CE-0F41FF964C0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Projektbudget alt A</vt:lpstr>
      <vt:lpstr>'Projektbudget alt A'!Utskriftsområde</vt:lpstr>
    </vt:vector>
  </TitlesOfParts>
  <Company>Högskolan Dalarna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Maria Gylling</dc:creator>
  <cp:lastModifiedBy>Ulrika Eriksson (HDa)</cp:lastModifiedBy>
  <cp:lastPrinted>2023-11-29T08:17:12Z</cp:lastPrinted>
  <dcterms:created xsi:type="dcterms:W3CDTF">2017-06-28T08:46:47Z</dcterms:created>
  <dcterms:modified xsi:type="dcterms:W3CDTF">2024-04-04T05:57:39Z</dcterms:modified>
</cp:coreProperties>
</file>